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en.braem\Downloads\"/>
    </mc:Choice>
  </mc:AlternateContent>
  <xr:revisionPtr revIDLastSave="0" documentId="8_{BE142CF1-EDB4-4135-B118-BE647136BE99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berekening" sheetId="21" r:id="rId1"/>
    <sheet name="Stamgegevens" sheetId="12" state="hidden" r:id="rId2"/>
  </sheets>
  <definedNames>
    <definedName name="_xlnm._FilterDatabase" localSheetId="1" hidden="1">Stamgegevens!$A$5:$A$32</definedName>
    <definedName name="aan_afvoer">berekening!#REF!</definedName>
    <definedName name="aanvink">Stamgegevens!#REF!</definedName>
    <definedName name="_xlnm.Print_Area" localSheetId="0">berekening!$A$1:$L$39</definedName>
    <definedName name="algtotaal">#REF!</definedName>
    <definedName name="B_G">berekening!#REF!</definedName>
    <definedName name="driemogelijkheden">#REF!</definedName>
    <definedName name="G_F">berekening!#REF!</definedName>
    <definedName name="Groepage1">#REF!</definedName>
    <definedName name="Groepage2">#REF!</definedName>
    <definedName name="J_N">berekening!#REF!</definedName>
    <definedName name="kap_rooster">berekening!#REF!</definedName>
    <definedName name="MHGR">berekening!#REF!</definedName>
    <definedName name="netto">#REF!</definedName>
    <definedName name="plaats_toestel">berekening!#REF!</definedName>
    <definedName name="prijsmaterialenA">#REF!</definedName>
    <definedName name="prijsmaterialenB">#REF!</definedName>
    <definedName name="Talg">Stamgegevens!$B$5:$B$18</definedName>
    <definedName name="Tbeperk">Stamgegevens!$D$5:$D$18</definedName>
    <definedName name="Tmin">Stamgegevens!$C$5:$C$18</definedName>
    <definedName name="Toevoerrooster">Stamgegevens!#REF!</definedName>
    <definedName name="totmetbtw">#REF!</definedName>
    <definedName name="type">Stamgegevens!$A$5:$A$32</definedName>
    <definedName name="z_h_f">berekening!#REF!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1" l="1"/>
  <c r="G9" i="21"/>
  <c r="G10" i="21"/>
  <c r="N23" i="21"/>
  <c r="N24" i="21"/>
  <c r="N25" i="21"/>
  <c r="N26" i="21"/>
  <c r="N27" i="21"/>
  <c r="N28" i="21"/>
  <c r="N29" i="21"/>
  <c r="N30" i="21"/>
  <c r="N22" i="21"/>
  <c r="N10" i="21"/>
  <c r="N11" i="21"/>
  <c r="N12" i="21"/>
  <c r="N13" i="21"/>
  <c r="N14" i="21"/>
  <c r="N15" i="21"/>
  <c r="N16" i="21"/>
  <c r="N17" i="21"/>
  <c r="N8" i="21"/>
  <c r="G8" i="21"/>
  <c r="G22" i="21"/>
  <c r="H8" i="21"/>
  <c r="I8" i="21"/>
  <c r="K8" i="21" s="1"/>
  <c r="H9" i="21"/>
  <c r="I9" i="21"/>
  <c r="K9" i="21" s="1"/>
  <c r="N9" i="21" s="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H15" i="21"/>
  <c r="I15" i="21"/>
  <c r="K15" i="21"/>
  <c r="G16" i="21"/>
  <c r="H16" i="21"/>
  <c r="I16" i="21"/>
  <c r="K16" i="21"/>
  <c r="G17" i="21"/>
  <c r="H17" i="21"/>
  <c r="I17" i="21"/>
  <c r="K17" i="21"/>
  <c r="H22" i="21"/>
  <c r="I22" i="21"/>
  <c r="G23" i="2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K27" i="21"/>
  <c r="G28" i="21"/>
  <c r="H28" i="21"/>
  <c r="I28" i="21"/>
  <c r="K28" i="21"/>
  <c r="G29" i="21"/>
  <c r="H29" i="21"/>
  <c r="I29" i="21"/>
  <c r="K29" i="21"/>
  <c r="G30" i="21"/>
  <c r="H30" i="21"/>
  <c r="I30" i="21"/>
  <c r="K30" i="21"/>
  <c r="C22" i="21"/>
  <c r="C23" i="21"/>
  <c r="C24" i="21"/>
  <c r="C25" i="21"/>
  <c r="C26" i="21"/>
  <c r="C27" i="21"/>
  <c r="C28" i="21"/>
  <c r="C29" i="21"/>
  <c r="C30" i="21"/>
  <c r="C9" i="21"/>
  <c r="C10" i="21"/>
  <c r="C11" i="21"/>
  <c r="C12" i="21"/>
  <c r="C13" i="21"/>
  <c r="C14" i="21"/>
  <c r="C15" i="21"/>
  <c r="C16" i="21"/>
  <c r="C17" i="21"/>
  <c r="I21" i="21"/>
  <c r="H21" i="21"/>
  <c r="K21" i="21" s="1"/>
  <c r="N21" i="21" s="1"/>
  <c r="C21" i="21"/>
  <c r="J22" i="21"/>
  <c r="J23" i="21"/>
  <c r="J24" i="21"/>
  <c r="J25" i="21"/>
  <c r="J26" i="21"/>
  <c r="J27" i="21"/>
  <c r="J28" i="21"/>
  <c r="J29" i="21"/>
  <c r="J30" i="21"/>
  <c r="J21" i="21"/>
  <c r="J9" i="21"/>
  <c r="J10" i="21"/>
  <c r="J11" i="21"/>
  <c r="J12" i="21"/>
  <c r="J13" i="21"/>
  <c r="J14" i="21"/>
  <c r="J15" i="21"/>
  <c r="J16" i="21"/>
  <c r="J17" i="21"/>
  <c r="J8" i="21"/>
  <c r="C8" i="21"/>
  <c r="G37" i="21"/>
  <c r="H37" i="21"/>
  <c r="I37" i="21"/>
  <c r="J37" i="21"/>
  <c r="K26" i="21" l="1"/>
  <c r="K25" i="21"/>
  <c r="K24" i="21"/>
  <c r="K23" i="21"/>
  <c r="K22" i="21"/>
  <c r="K14" i="21"/>
  <c r="K13" i="21"/>
  <c r="K12" i="21"/>
  <c r="K11" i="21"/>
  <c r="K10" i="21"/>
  <c r="K7" i="21" l="1"/>
  <c r="K37" i="21"/>
  <c r="K20" i="21"/>
  <c r="K31" i="21" s="1"/>
  <c r="K38" i="21"/>
  <c r="B31" i="21" l="1"/>
  <c r="N31" i="21" s="1"/>
  <c r="K18" i="21"/>
  <c r="B18" i="21" l="1"/>
  <c r="N18" i="21" s="1"/>
  <c r="K35" i="21"/>
  <c r="J35" i="21" s="1"/>
  <c r="K36" i="21"/>
  <c r="J36" i="21" s="1"/>
  <c r="J38" i="21"/>
  <c r="C31" i="21"/>
  <c r="N38" i="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el2" description="Verbinding maken met de query Tabel2 in de werkmap." type="5" refreshedVersion="0" background="1">
    <dbPr connection="Provider=Microsoft.Mashup.OleDb.1;Data Source=$Workbook$;Location=Tabel2;Extended Properties=&quot;&quot;" command="SELECT * FROM [Tabel2]"/>
  </connection>
</connections>
</file>

<file path=xl/sharedStrings.xml><?xml version="1.0" encoding="utf-8"?>
<sst xmlns="http://schemas.openxmlformats.org/spreadsheetml/2006/main" count="77" uniqueCount="68">
  <si>
    <t>Offertenummer:</t>
  </si>
  <si>
    <t>Debieten woningventilatie</t>
  </si>
  <si>
    <t>Klant:</t>
  </si>
  <si>
    <t>Referentie:</t>
  </si>
  <si>
    <t>Debieten</t>
  </si>
  <si>
    <t>*hoe dit werkblad gebruiken*</t>
  </si>
  <si>
    <t>alg.     regel</t>
  </si>
  <si>
    <t>min.</t>
  </si>
  <si>
    <t>beperkt tot</t>
  </si>
  <si>
    <t>Ontwerp debiet</t>
  </si>
  <si>
    <t>Aantal ventielen</t>
  </si>
  <si>
    <t>Soort ruimte</t>
  </si>
  <si>
    <t>Naam</t>
  </si>
  <si>
    <t>Verdieping</t>
  </si>
  <si>
    <t>L</t>
  </si>
  <si>
    <t>B</t>
  </si>
  <si>
    <t>Opp.</t>
  </si>
  <si>
    <t>selecteer in de eerste kolom de ruimte, pas indien gewenst de naam aan in de tweede kolom</t>
  </si>
  <si>
    <t>m</t>
  </si>
  <si>
    <t>(m²)</t>
  </si>
  <si>
    <t>(m³/h)</t>
  </si>
  <si>
    <t>Toevoer</t>
  </si>
  <si>
    <t>de tool zal er steeds voor zorgen dat er balans is</t>
  </si>
  <si>
    <t>Voor de berekening van de ventielen houdt de tool rekening met onderstaande (je kan dit hieronder ook aanpassen)</t>
  </si>
  <si>
    <t>Max. debiet per ventiel</t>
  </si>
  <si>
    <t>Pulsie:</t>
  </si>
  <si>
    <t>m³/u</t>
  </si>
  <si>
    <t>Extractie:</t>
  </si>
  <si>
    <t>Afvoer</t>
  </si>
  <si>
    <t>Pulsie</t>
  </si>
  <si>
    <t>Extractie</t>
  </si>
  <si>
    <t>dia</t>
  </si>
  <si>
    <t>m/u</t>
  </si>
  <si>
    <t>subtotaal glvl</t>
  </si>
  <si>
    <t>G</t>
  </si>
  <si>
    <t>subtotaal verdieping</t>
  </si>
  <si>
    <t>subtotaal voor balans</t>
  </si>
  <si>
    <t>Totaaldebiet</t>
  </si>
  <si>
    <t>*DISCLAIMER: aan deze tool kunnen geen rechten ontleed worden*</t>
  </si>
  <si>
    <t>Ventilatienormen EPB</t>
  </si>
  <si>
    <t>algemeen</t>
  </si>
  <si>
    <t>min</t>
  </si>
  <si>
    <t>beperking</t>
  </si>
  <si>
    <t>Talg</t>
  </si>
  <si>
    <t>Tmin</t>
  </si>
  <si>
    <t>Tbeperk</t>
  </si>
  <si>
    <t>Woonkamer</t>
  </si>
  <si>
    <t>Eetplaats</t>
  </si>
  <si>
    <t>Master bedroom</t>
  </si>
  <si>
    <t>Slaapkamer 1</t>
  </si>
  <si>
    <t>Slaapkamer 2</t>
  </si>
  <si>
    <t>Slaapkamer 3</t>
  </si>
  <si>
    <t>Slaapkamer 4</t>
  </si>
  <si>
    <t>Slaapkamer 5</t>
  </si>
  <si>
    <t>Bureau</t>
  </si>
  <si>
    <t>Gesloten keuken</t>
  </si>
  <si>
    <t>Open keuken</t>
  </si>
  <si>
    <t>Wasplaats</t>
  </si>
  <si>
    <t>Badkamer</t>
  </si>
  <si>
    <t>WC</t>
  </si>
  <si>
    <t>Bouwlagen</t>
  </si>
  <si>
    <t>Kelder</t>
  </si>
  <si>
    <t>Gelijkvloers</t>
  </si>
  <si>
    <t>Zolder</t>
  </si>
  <si>
    <t>vul de in de hoofding de gegevens aan</t>
  </si>
  <si>
    <t>(specifieer de bouwlaag indien gewenst)</t>
  </si>
  <si>
    <t>vul L en B in of Opp. in</t>
  </si>
  <si>
    <t>het ontwerpdebiet wordt automatisch berekend, je kan dit aanpassen indien gewenst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</si>
</sst>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£&quot;* #,##0.00_-;\-&quot;£&quot;* #,##0.00_-;_-&quot;£&quot;* &quot;-&quot;??_-;_-@_-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name val="Arial"/>
    </font>
    <font>
      <sz val="9"/>
      <name val="Arial"/>
    </font>
    <font>
      <b/>
      <u/>
      <sz val="12"/>
      <name val="Arial"/>
    </font>
    <font>
      <b/>
      <sz val="10"/>
      <name val="Arial"/>
    </font>
    <font>
      <sz val="10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8">
    <xf numFmtId="0" fontId="0" fillId="0" borderId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4" fillId="0" borderId="0"/>
    <xf numFmtId="164" fontId="9" fillId="0" borderId="0" applyFont="0" applyFill="0" applyBorder="0" applyAlignment="0" applyProtection="0"/>
  </cellStyleXfs>
  <cellXfs count="105">
    <xf numFmtId="0" fontId="0" fillId="0" borderId="0" xfId="0"/>
    <xf numFmtId="3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quotePrefix="1" applyBorder="1" applyAlignment="1" applyProtection="1">
      <alignment horizontal="center"/>
      <protection locked="0"/>
    </xf>
    <xf numFmtId="0" fontId="5" fillId="0" borderId="18" xfId="0" applyFont="1" applyBorder="1" applyProtection="1">
      <protection locked="0"/>
    </xf>
    <xf numFmtId="0" fontId="16" fillId="2" borderId="18" xfId="0" quotePrefix="1" applyFon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6" fillId="0" borderId="18" xfId="0" quotePrefix="1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7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7" fillId="0" borderId="25" xfId="0" applyFont="1" applyBorder="1" applyProtection="1">
      <protection locked="0"/>
    </xf>
    <xf numFmtId="0" fontId="0" fillId="0" borderId="25" xfId="0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18" xfId="0" quotePrefix="1" applyBorder="1" applyAlignment="1" applyProtection="1">
      <alignment horizontal="center"/>
      <protection locked="0"/>
    </xf>
    <xf numFmtId="0" fontId="0" fillId="0" borderId="12" xfId="0" quotePrefix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quotePrefix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2" fillId="0" borderId="3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15" xfId="0" applyFont="1" applyBorder="1" applyProtection="1">
      <protection locked="0"/>
    </xf>
    <xf numFmtId="0" fontId="19" fillId="0" borderId="26" xfId="0" applyFont="1" applyBorder="1" applyProtection="1"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9" fillId="0" borderId="35" xfId="0" applyFont="1" applyBorder="1" applyProtection="1">
      <protection locked="0"/>
    </xf>
    <xf numFmtId="1" fontId="0" fillId="0" borderId="7" xfId="0" quotePrefix="1" applyNumberFormat="1" applyBorder="1" applyAlignment="1" applyProtection="1">
      <alignment horizontal="center"/>
      <protection locked="0"/>
    </xf>
    <xf numFmtId="1" fontId="0" fillId="0" borderId="1" xfId="0" quotePrefix="1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" fontId="1" fillId="0" borderId="6" xfId="0" applyNumberFormat="1" applyFont="1" applyBorder="1" applyAlignment="1" applyProtection="1">
      <alignment horizontal="center"/>
      <protection locked="0"/>
    </xf>
    <xf numFmtId="0" fontId="18" fillId="0" borderId="34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9" fillId="0" borderId="33" xfId="0" applyFont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3" fontId="1" fillId="0" borderId="21" xfId="0" applyNumberFormat="1" applyFont="1" applyBorder="1" applyAlignment="1" applyProtection="1">
      <alignment horizontal="center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horizontal="center"/>
      <protection locked="0"/>
    </xf>
    <xf numFmtId="0" fontId="11" fillId="0" borderId="42" xfId="0" applyFont="1" applyBorder="1" applyAlignment="1" applyProtection="1">
      <alignment horizontal="center" wrapText="1"/>
      <protection locked="0"/>
    </xf>
    <xf numFmtId="0" fontId="11" fillId="0" borderId="43" xfId="0" applyFont="1" applyBorder="1" applyAlignment="1" applyProtection="1">
      <alignment horizontal="center" wrapText="1"/>
      <protection locked="0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20" fillId="0" borderId="33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 wrapText="1"/>
      <protection locked="0"/>
    </xf>
    <xf numFmtId="0" fontId="11" fillId="0" borderId="27" xfId="0" applyFont="1" applyBorder="1" applyAlignment="1" applyProtection="1">
      <alignment horizontal="center" wrapText="1"/>
      <protection locked="0"/>
    </xf>
    <xf numFmtId="0" fontId="11" fillId="0" borderId="40" xfId="0" applyFont="1" applyBorder="1" applyAlignment="1" applyProtection="1">
      <alignment horizontal="center" wrapText="1"/>
      <protection locked="0"/>
    </xf>
    <xf numFmtId="0" fontId="11" fillId="0" borderId="41" xfId="0" applyFont="1" applyBorder="1" applyAlignment="1" applyProtection="1">
      <alignment horizontal="center" wrapText="1"/>
      <protection locked="0"/>
    </xf>
    <xf numFmtId="0" fontId="19" fillId="0" borderId="36" xfId="0" applyFont="1" applyBorder="1" applyAlignment="1" applyProtection="1">
      <alignment horizontal="center"/>
      <protection locked="0"/>
    </xf>
    <xf numFmtId="0" fontId="19" fillId="0" borderId="37" xfId="0" applyFont="1" applyBorder="1" applyAlignment="1" applyProtection="1">
      <alignment horizontal="center"/>
      <protection locked="0"/>
    </xf>
    <xf numFmtId="0" fontId="19" fillId="0" borderId="38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23" fillId="0" borderId="0" xfId="0" applyFont="1" applyProtection="1">
      <protection locked="0"/>
    </xf>
    <xf numFmtId="20" fontId="2" fillId="0" borderId="0" xfId="0" applyNumberFormat="1" applyFont="1" applyProtection="1">
      <protection locked="0"/>
    </xf>
  </cellXfs>
  <cellStyles count="18">
    <cellStyle name="Euro" xfId="1" xr:uid="{00000000-0005-0000-0000-000000000000}"/>
    <cellStyle name="Euro 2" xfId="2" xr:uid="{00000000-0005-0000-0000-000001000000}"/>
    <cellStyle name="Procent 2" xfId="3" xr:uid="{00000000-0005-0000-0000-000003000000}"/>
    <cellStyle name="Procent 2 2" xfId="4" xr:uid="{00000000-0005-0000-0000-000004000000}"/>
    <cellStyle name="Procent 3" xfId="5" xr:uid="{00000000-0005-0000-0000-000005000000}"/>
    <cellStyle name="Procent 3 2" xfId="6" xr:uid="{00000000-0005-0000-0000-000006000000}"/>
    <cellStyle name="Standaard" xfId="0" builtinId="0"/>
    <cellStyle name="Standaard 2" xfId="7" xr:uid="{00000000-0005-0000-0000-000008000000}"/>
    <cellStyle name="Standaard 2 2" xfId="8" xr:uid="{00000000-0005-0000-0000-000009000000}"/>
    <cellStyle name="Standaard 2 3" xfId="9" xr:uid="{00000000-0005-0000-0000-00000A000000}"/>
    <cellStyle name="Standaard 3" xfId="10" xr:uid="{00000000-0005-0000-0000-00000B000000}"/>
    <cellStyle name="Standaard 3 2" xfId="11" xr:uid="{00000000-0005-0000-0000-00000C000000}"/>
    <cellStyle name="Standaard 4" xfId="12" xr:uid="{00000000-0005-0000-0000-00000D000000}"/>
    <cellStyle name="Standaard 4 2" xfId="13" xr:uid="{00000000-0005-0000-0000-00000E000000}"/>
    <cellStyle name="Standaard 4 4" xfId="14" xr:uid="{00000000-0005-0000-0000-00000F000000}"/>
    <cellStyle name="Standaard 5" xfId="15" xr:uid="{00000000-0005-0000-0000-000010000000}"/>
    <cellStyle name="Standard_k-Wert Kalkulation" xfId="16" xr:uid="{00000000-0005-0000-0000-000011000000}"/>
    <cellStyle name="Valuta 2" xfId="17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66675</xdr:rowOff>
        </xdr:from>
        <xdr:to>
          <xdr:col>0</xdr:col>
          <xdr:colOff>0</xdr:colOff>
          <xdr:row>4</xdr:row>
          <xdr:rowOff>114300</xdr:rowOff>
        </xdr:to>
        <xdr:sp macro="" textlink="">
          <xdr:nvSpPr>
            <xdr:cNvPr id="20549" name="Button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0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l-B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Leegmaken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25</xdr:col>
      <xdr:colOff>104775</xdr:colOff>
      <xdr:row>0</xdr:row>
      <xdr:rowOff>0</xdr:rowOff>
    </xdr:from>
    <xdr:to>
      <xdr:col>29</xdr:col>
      <xdr:colOff>562635</xdr:colOff>
      <xdr:row>5</xdr:row>
      <xdr:rowOff>73274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7998765-C6FB-0B28-03D2-0EE80757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4725" y="0"/>
          <a:ext cx="2896260" cy="109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F9BA08E-58AE-4307-A4AD-285D8438FD28}">
  <we:reference id="wa200005502" version="1.0.0.9" store="en-US" storeType="omex"/>
  <we:alternateReferences>
    <we:reference id="wa200005502" version="1.0.0.9" store="en-US" storeType="omex"/>
  </we:alternateReferences>
  <we:properties>
    <we:property name="docId" value="&quot;qQne_CW3yXWUb4XYFooDZ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0000"/>
    <pageSetUpPr fitToPage="1"/>
  </sheetPr>
  <dimension ref="A1:S40"/>
  <sheetViews>
    <sheetView showZeros="0" tabSelected="1" zoomScaleNormal="100" workbookViewId="0">
      <selection activeCell="Q9" sqref="Q9"/>
    </sheetView>
  </sheetViews>
  <sheetFormatPr defaultColWidth="9.140625" defaultRowHeight="12.75" x14ac:dyDescent="0.2"/>
  <cols>
    <col min="1" max="1" width="2.140625" style="9" customWidth="1"/>
    <col min="2" max="3" width="14.7109375" style="9" customWidth="1"/>
    <col min="4" max="4" width="10.7109375" style="9" customWidth="1"/>
    <col min="5" max="8" width="7.7109375" style="9" customWidth="1"/>
    <col min="9" max="9" width="6.7109375" style="9" customWidth="1"/>
    <col min="10" max="10" width="7.7109375" style="9" customWidth="1"/>
    <col min="11" max="11" width="8.7109375" style="9" customWidth="1"/>
    <col min="12" max="12" width="2.140625" style="9" customWidth="1"/>
    <col min="13" max="13" width="5.42578125" style="9" customWidth="1"/>
    <col min="14" max="14" width="8.140625" style="6" customWidth="1"/>
    <col min="15" max="15" width="19.140625" style="9" customWidth="1"/>
    <col min="16" max="16384" width="9.140625" style="9"/>
  </cols>
  <sheetData>
    <row r="1" spans="1:19" ht="18" x14ac:dyDescent="0.25">
      <c r="A1" s="27"/>
      <c r="B1" s="80" t="s">
        <v>0</v>
      </c>
      <c r="C1" s="82"/>
      <c r="D1" s="92" t="s">
        <v>1</v>
      </c>
      <c r="E1" s="92"/>
      <c r="F1" s="92"/>
      <c r="G1" s="92"/>
      <c r="H1" s="15"/>
      <c r="I1" s="31"/>
      <c r="J1" s="15"/>
      <c r="K1" s="32"/>
      <c r="L1" s="32"/>
      <c r="M1" s="30"/>
      <c r="N1" s="30"/>
    </row>
    <row r="2" spans="1:19" ht="18" x14ac:dyDescent="0.25">
      <c r="A2" s="33"/>
      <c r="B2" s="81" t="s">
        <v>2</v>
      </c>
      <c r="C2" s="83"/>
      <c r="D2" s="6"/>
      <c r="E2" s="6"/>
      <c r="F2" s="6"/>
      <c r="G2" s="64"/>
      <c r="H2" s="64"/>
      <c r="I2" s="64"/>
      <c r="J2" s="64"/>
      <c r="K2" s="72"/>
      <c r="L2" s="34"/>
      <c r="M2" s="30"/>
      <c r="N2" s="30"/>
    </row>
    <row r="3" spans="1:19" ht="15.75" customHeight="1" x14ac:dyDescent="0.25">
      <c r="A3" s="33"/>
      <c r="B3" s="81" t="s">
        <v>3</v>
      </c>
      <c r="C3" s="83"/>
      <c r="D3" s="65"/>
      <c r="E3" s="64"/>
      <c r="F3" s="64"/>
      <c r="G3" s="64"/>
      <c r="H3" s="97" t="s">
        <v>4</v>
      </c>
      <c r="I3" s="98"/>
      <c r="J3" s="98"/>
      <c r="K3" s="99"/>
      <c r="L3" s="36"/>
      <c r="M3" s="30"/>
      <c r="N3" s="30"/>
      <c r="Q3" s="103" t="s">
        <v>5</v>
      </c>
    </row>
    <row r="4" spans="1:19" ht="15.75" customHeight="1" x14ac:dyDescent="0.25">
      <c r="A4" s="33"/>
      <c r="B4" s="66"/>
      <c r="C4" s="67"/>
      <c r="D4" s="68"/>
      <c r="E4" s="67"/>
      <c r="F4" s="67"/>
      <c r="G4" s="67"/>
      <c r="H4" s="88" t="s">
        <v>6</v>
      </c>
      <c r="I4" s="90" t="s">
        <v>7</v>
      </c>
      <c r="J4" s="93" t="s">
        <v>8</v>
      </c>
      <c r="K4" s="95" t="s">
        <v>9</v>
      </c>
      <c r="L4" s="36"/>
      <c r="M4" s="30"/>
      <c r="N4" s="101" t="s">
        <v>10</v>
      </c>
      <c r="P4" s="104"/>
      <c r="Q4" s="47" t="s">
        <v>64</v>
      </c>
    </row>
    <row r="5" spans="1:19" x14ac:dyDescent="0.2">
      <c r="A5" s="33"/>
      <c r="B5" s="69" t="s">
        <v>11</v>
      </c>
      <c r="C5" s="70" t="s">
        <v>12</v>
      </c>
      <c r="D5" s="70" t="s">
        <v>13</v>
      </c>
      <c r="E5" s="71" t="s">
        <v>14</v>
      </c>
      <c r="F5" s="71" t="s">
        <v>15</v>
      </c>
      <c r="G5" s="70" t="s">
        <v>16</v>
      </c>
      <c r="H5" s="89"/>
      <c r="I5" s="91"/>
      <c r="J5" s="94"/>
      <c r="K5" s="96"/>
      <c r="L5" s="35"/>
      <c r="M5" s="30"/>
      <c r="N5" s="101"/>
      <c r="Q5" s="9" t="s">
        <v>17</v>
      </c>
    </row>
    <row r="6" spans="1:19" x14ac:dyDescent="0.2">
      <c r="A6" s="28"/>
      <c r="B6" s="7"/>
      <c r="E6" s="6" t="s">
        <v>18</v>
      </c>
      <c r="F6" s="6" t="s">
        <v>18</v>
      </c>
      <c r="G6" s="38" t="s">
        <v>19</v>
      </c>
      <c r="H6" s="6" t="s">
        <v>20</v>
      </c>
      <c r="I6" s="6" t="s">
        <v>20</v>
      </c>
      <c r="J6" s="6" t="s">
        <v>20</v>
      </c>
      <c r="K6" s="6" t="s">
        <v>20</v>
      </c>
      <c r="L6" s="35"/>
      <c r="M6" s="30"/>
      <c r="N6" s="37"/>
      <c r="O6" s="43"/>
      <c r="Q6" s="47" t="s">
        <v>65</v>
      </c>
    </row>
    <row r="7" spans="1:19" x14ac:dyDescent="0.2">
      <c r="A7" s="28"/>
      <c r="B7" s="21" t="s">
        <v>21</v>
      </c>
      <c r="C7" s="48"/>
      <c r="D7" s="18"/>
      <c r="E7" s="18"/>
      <c r="F7" s="18"/>
      <c r="G7" s="18"/>
      <c r="H7" s="18"/>
      <c r="I7" s="18"/>
      <c r="J7" s="39"/>
      <c r="K7" s="19">
        <f>SUM(K8:K17)</f>
        <v>0</v>
      </c>
      <c r="L7" s="35"/>
      <c r="M7" s="30"/>
      <c r="Q7" s="47" t="s">
        <v>66</v>
      </c>
    </row>
    <row r="8" spans="1:19" x14ac:dyDescent="0.2">
      <c r="A8" s="28"/>
      <c r="B8" s="49"/>
      <c r="C8" s="49">
        <f>B8</f>
        <v>0</v>
      </c>
      <c r="D8" s="10"/>
      <c r="E8" s="10"/>
      <c r="F8" s="10"/>
      <c r="G8" s="10">
        <f t="shared" ref="G8:G17" si="0">E8*F8</f>
        <v>0</v>
      </c>
      <c r="H8" s="75">
        <f>G8*3.6</f>
        <v>0</v>
      </c>
      <c r="I8" s="10" t="str">
        <f>IF(B8="","",VLOOKUP(berekening!$B8,Stamgegevens!$A$5:$D$20,3,FALSE))</f>
        <v/>
      </c>
      <c r="J8" s="10" t="str">
        <f>IF(B8="","",VLOOKUP(berekening!$B8,Stamgegevens!$A$5:$D$20,4,FALSE))</f>
        <v/>
      </c>
      <c r="K8" s="73" t="str">
        <f t="shared" ref="K8:K17" si="1">IF(H8="",0,(+IF(H8&lt;I8,I8,(+IF(H8&gt;J8,J8,H8)))))</f>
        <v/>
      </c>
      <c r="L8" s="35"/>
      <c r="M8" s="30"/>
      <c r="N8" s="23" t="str">
        <f>IF(B8="","",ROUNDUP(K8/R14,0))</f>
        <v/>
      </c>
      <c r="Q8" s="47" t="s">
        <v>67</v>
      </c>
    </row>
    <row r="9" spans="1:19" x14ac:dyDescent="0.2">
      <c r="A9" s="28"/>
      <c r="B9" s="49"/>
      <c r="C9" s="49">
        <f t="shared" ref="C9:C17" si="2">B9</f>
        <v>0</v>
      </c>
      <c r="D9" s="10"/>
      <c r="E9" s="2"/>
      <c r="F9" s="2"/>
      <c r="G9" s="10">
        <f t="shared" si="0"/>
        <v>0</v>
      </c>
      <c r="H9" s="76">
        <f t="shared" ref="H9:H17" si="3">G9*3.6</f>
        <v>0</v>
      </c>
      <c r="I9" s="10" t="str">
        <f>IF(B9="","",VLOOKUP(berekening!$B9,Stamgegevens!$A$5:$D$20,3,FALSE))</f>
        <v/>
      </c>
      <c r="J9" s="10" t="str">
        <f>IF(B9="","",VLOOKUP(berekening!$B9,Stamgegevens!$A$5:$D$20,4,FALSE))</f>
        <v/>
      </c>
      <c r="K9" s="73" t="str">
        <f t="shared" si="1"/>
        <v/>
      </c>
      <c r="L9" s="35"/>
      <c r="M9" s="30"/>
      <c r="N9" s="24" t="str">
        <f>IF(B9="","",ROUNDUP(K9/R$14,0))</f>
        <v/>
      </c>
      <c r="Q9" s="9" t="s">
        <v>22</v>
      </c>
    </row>
    <row r="10" spans="1:19" x14ac:dyDescent="0.2">
      <c r="A10" s="28"/>
      <c r="B10" s="49"/>
      <c r="C10" s="49">
        <f t="shared" si="2"/>
        <v>0</v>
      </c>
      <c r="D10" s="10"/>
      <c r="E10" s="2"/>
      <c r="F10" s="2"/>
      <c r="G10" s="10">
        <f t="shared" si="0"/>
        <v>0</v>
      </c>
      <c r="H10" s="76">
        <f t="shared" si="3"/>
        <v>0</v>
      </c>
      <c r="I10" s="10" t="str">
        <f>IF(B10="","",VLOOKUP(berekening!$B10,Stamgegevens!$A$5:$D$20,3,FALSE))</f>
        <v/>
      </c>
      <c r="J10" s="10" t="str">
        <f>IF(B10="","",VLOOKUP(berekening!$B10,Stamgegevens!$A$5:$D$20,4,FALSE))</f>
        <v/>
      </c>
      <c r="K10" s="73" t="str">
        <f t="shared" si="1"/>
        <v/>
      </c>
      <c r="L10" s="35"/>
      <c r="M10" s="30"/>
      <c r="N10" s="24" t="str">
        <f t="shared" ref="N10:N17" si="4">IF(B10="","",ROUNDUP(K10/R$14,0))</f>
        <v/>
      </c>
    </row>
    <row r="11" spans="1:19" x14ac:dyDescent="0.2">
      <c r="A11" s="28"/>
      <c r="B11" s="49"/>
      <c r="C11" s="49">
        <f t="shared" si="2"/>
        <v>0</v>
      </c>
      <c r="D11" s="10"/>
      <c r="E11" s="2"/>
      <c r="F11" s="2"/>
      <c r="G11" s="10">
        <f t="shared" si="0"/>
        <v>0</v>
      </c>
      <c r="H11" s="76">
        <f t="shared" si="3"/>
        <v>0</v>
      </c>
      <c r="I11" s="10" t="str">
        <f>IF(B11="","",VLOOKUP(berekening!$B11,Stamgegevens!$A$5:$D$20,3,FALSE))</f>
        <v/>
      </c>
      <c r="J11" s="10" t="str">
        <f>IF(B11="","",VLOOKUP(berekening!$B11,Stamgegevens!$A$5:$D$20,4,FALSE))</f>
        <v/>
      </c>
      <c r="K11" s="73" t="str">
        <f t="shared" si="1"/>
        <v/>
      </c>
      <c r="L11" s="35"/>
      <c r="M11" s="30"/>
      <c r="N11" s="24" t="str">
        <f t="shared" si="4"/>
        <v/>
      </c>
    </row>
    <row r="12" spans="1:19" x14ac:dyDescent="0.2">
      <c r="A12" s="28"/>
      <c r="B12" s="49"/>
      <c r="C12" s="49">
        <f t="shared" si="2"/>
        <v>0</v>
      </c>
      <c r="D12" s="10"/>
      <c r="E12" s="2"/>
      <c r="F12" s="2"/>
      <c r="G12" s="10">
        <f t="shared" si="0"/>
        <v>0</v>
      </c>
      <c r="H12" s="76">
        <f t="shared" si="3"/>
        <v>0</v>
      </c>
      <c r="I12" s="10" t="str">
        <f>IF(B12="","",VLOOKUP(berekening!$B12,Stamgegevens!$A$5:$D$20,3,FALSE))</f>
        <v/>
      </c>
      <c r="J12" s="10" t="str">
        <f>IF(B12="","",VLOOKUP(berekening!$B12,Stamgegevens!$A$5:$D$20,4,FALSE))</f>
        <v/>
      </c>
      <c r="K12" s="73" t="str">
        <f t="shared" si="1"/>
        <v/>
      </c>
      <c r="L12" s="35"/>
      <c r="M12" s="30"/>
      <c r="N12" s="24" t="str">
        <f t="shared" si="4"/>
        <v/>
      </c>
      <c r="Q12" s="9" t="s">
        <v>23</v>
      </c>
    </row>
    <row r="13" spans="1:19" x14ac:dyDescent="0.2">
      <c r="A13" s="28"/>
      <c r="B13" s="49"/>
      <c r="C13" s="49">
        <f t="shared" si="2"/>
        <v>0</v>
      </c>
      <c r="D13" s="10"/>
      <c r="E13" s="2"/>
      <c r="F13" s="2"/>
      <c r="G13" s="10">
        <f t="shared" si="0"/>
        <v>0</v>
      </c>
      <c r="H13" s="76">
        <f t="shared" si="3"/>
        <v>0</v>
      </c>
      <c r="I13" s="10" t="str">
        <f>IF(B13="","",VLOOKUP(berekening!$B13,Stamgegevens!$A$5:$D$20,3,FALSE))</f>
        <v/>
      </c>
      <c r="J13" s="10" t="str">
        <f>IF(B13="","",VLOOKUP(berekening!$B13,Stamgegevens!$A$5:$D$20,4,FALSE))</f>
        <v/>
      </c>
      <c r="K13" s="73" t="str">
        <f t="shared" si="1"/>
        <v/>
      </c>
      <c r="L13" s="35"/>
      <c r="M13" s="30"/>
      <c r="N13" s="24" t="str">
        <f t="shared" si="4"/>
        <v/>
      </c>
      <c r="Q13" s="9" t="s">
        <v>24</v>
      </c>
    </row>
    <row r="14" spans="1:19" x14ac:dyDescent="0.2">
      <c r="A14" s="28"/>
      <c r="B14" s="49"/>
      <c r="C14" s="49">
        <f t="shared" si="2"/>
        <v>0</v>
      </c>
      <c r="D14" s="10"/>
      <c r="E14" s="2"/>
      <c r="F14" s="2"/>
      <c r="G14" s="10">
        <f t="shared" si="0"/>
        <v>0</v>
      </c>
      <c r="H14" s="76">
        <f t="shared" si="3"/>
        <v>0</v>
      </c>
      <c r="I14" s="10" t="str">
        <f>IF(B14="","",VLOOKUP(berekening!$B14,Stamgegevens!$A$5:$D$20,3,FALSE))</f>
        <v/>
      </c>
      <c r="J14" s="10" t="str">
        <f>IF(B14="","",VLOOKUP(berekening!$B14,Stamgegevens!$A$5:$D$20,4,FALSE))</f>
        <v/>
      </c>
      <c r="K14" s="73" t="str">
        <f t="shared" si="1"/>
        <v/>
      </c>
      <c r="L14" s="35"/>
      <c r="M14" s="30"/>
      <c r="N14" s="24" t="str">
        <f t="shared" si="4"/>
        <v/>
      </c>
      <c r="Q14" s="9" t="s">
        <v>25</v>
      </c>
      <c r="R14" s="102">
        <v>55</v>
      </c>
      <c r="S14" s="9" t="s">
        <v>26</v>
      </c>
    </row>
    <row r="15" spans="1:19" x14ac:dyDescent="0.2">
      <c r="A15" s="28"/>
      <c r="B15" s="49"/>
      <c r="C15" s="49">
        <f t="shared" si="2"/>
        <v>0</v>
      </c>
      <c r="D15" s="10"/>
      <c r="E15" s="2"/>
      <c r="F15" s="2"/>
      <c r="G15" s="10">
        <f t="shared" si="0"/>
        <v>0</v>
      </c>
      <c r="H15" s="76">
        <f t="shared" si="3"/>
        <v>0</v>
      </c>
      <c r="I15" s="10" t="str">
        <f>IF(B15="","",VLOOKUP(berekening!$B15,Stamgegevens!$A$5:$D$20,3,FALSE))</f>
        <v/>
      </c>
      <c r="J15" s="10" t="str">
        <f>IF(B15="","",VLOOKUP(berekening!$B15,Stamgegevens!$A$5:$D$20,4,FALSE))</f>
        <v/>
      </c>
      <c r="K15" s="73" t="str">
        <f t="shared" si="1"/>
        <v/>
      </c>
      <c r="L15" s="35"/>
      <c r="M15" s="30"/>
      <c r="N15" s="24" t="str">
        <f t="shared" si="4"/>
        <v/>
      </c>
      <c r="Q15" s="9" t="s">
        <v>27</v>
      </c>
      <c r="R15" s="102">
        <v>75</v>
      </c>
      <c r="S15" s="9" t="s">
        <v>26</v>
      </c>
    </row>
    <row r="16" spans="1:19" x14ac:dyDescent="0.2">
      <c r="A16" s="28"/>
      <c r="B16" s="49"/>
      <c r="C16" s="49">
        <f t="shared" si="2"/>
        <v>0</v>
      </c>
      <c r="D16" s="10"/>
      <c r="E16" s="2"/>
      <c r="F16" s="2"/>
      <c r="G16" s="10">
        <f t="shared" si="0"/>
        <v>0</v>
      </c>
      <c r="H16" s="76">
        <f t="shared" si="3"/>
        <v>0</v>
      </c>
      <c r="I16" s="10" t="str">
        <f>IF(B16="","",VLOOKUP(berekening!$B16,Stamgegevens!$A$5:$D$20,3,FALSE))</f>
        <v/>
      </c>
      <c r="J16" s="10" t="str">
        <f>IF(B16="","",VLOOKUP(berekening!$B16,Stamgegevens!$A$5:$D$20,4,FALSE))</f>
        <v/>
      </c>
      <c r="K16" s="73" t="str">
        <f t="shared" si="1"/>
        <v/>
      </c>
      <c r="L16" s="35"/>
      <c r="M16" s="30"/>
      <c r="N16" s="24" t="str">
        <f t="shared" si="4"/>
        <v/>
      </c>
    </row>
    <row r="17" spans="1:15" x14ac:dyDescent="0.2">
      <c r="A17" s="28"/>
      <c r="B17" s="49"/>
      <c r="C17" s="49">
        <f t="shared" si="2"/>
        <v>0</v>
      </c>
      <c r="D17" s="10"/>
      <c r="E17" s="2"/>
      <c r="F17" s="2"/>
      <c r="G17" s="10">
        <f t="shared" si="0"/>
        <v>0</v>
      </c>
      <c r="H17" s="76">
        <f t="shared" si="3"/>
        <v>0</v>
      </c>
      <c r="I17" s="10" t="str">
        <f>IF(B17="","",VLOOKUP(berekening!$B17,Stamgegevens!$A$5:$D$20,3,FALSE))</f>
        <v/>
      </c>
      <c r="J17" s="10" t="str">
        <f>IF(B17="","",VLOOKUP(berekening!$B17,Stamgegevens!$A$5:$D$20,4,FALSE))</f>
        <v/>
      </c>
      <c r="K17" s="73" t="str">
        <f t="shared" si="1"/>
        <v/>
      </c>
      <c r="L17" s="35"/>
      <c r="M17" s="30"/>
      <c r="N17" s="24" t="str">
        <f t="shared" si="4"/>
        <v/>
      </c>
    </row>
    <row r="18" spans="1:15" x14ac:dyDescent="0.2">
      <c r="A18" s="28"/>
      <c r="B18" s="50" t="str">
        <f>IF(K18&gt;0, "Balans","")</f>
        <v/>
      </c>
      <c r="C18" s="4"/>
      <c r="D18" s="10"/>
      <c r="E18" s="14"/>
      <c r="F18" s="14"/>
      <c r="G18" s="14"/>
      <c r="H18" s="77"/>
      <c r="I18" s="14"/>
      <c r="J18" s="14"/>
      <c r="K18" s="74">
        <f>IF(K7&lt;K20,K20-K7,0)</f>
        <v>0</v>
      </c>
      <c r="L18" s="35"/>
      <c r="M18" s="30"/>
      <c r="N18" s="25" t="str">
        <f>IF(B18="","",ROUNDUP(K18/R14,0))</f>
        <v/>
      </c>
    </row>
    <row r="19" spans="1:15" x14ac:dyDescent="0.2">
      <c r="A19" s="28"/>
      <c r="B19" s="51"/>
      <c r="C19" s="15"/>
      <c r="D19" s="52"/>
      <c r="E19" s="16"/>
      <c r="F19" s="16"/>
      <c r="G19" s="16"/>
      <c r="H19" s="16"/>
      <c r="I19" s="16"/>
      <c r="J19" s="16"/>
      <c r="K19" s="17"/>
      <c r="L19" s="35"/>
      <c r="M19" s="30"/>
      <c r="N19" s="9"/>
    </row>
    <row r="20" spans="1:15" x14ac:dyDescent="0.2">
      <c r="A20" s="28"/>
      <c r="B20" s="21" t="s">
        <v>28</v>
      </c>
      <c r="C20" s="53"/>
      <c r="D20" s="20"/>
      <c r="E20" s="20"/>
      <c r="F20" s="20"/>
      <c r="G20" s="20"/>
      <c r="H20" s="20"/>
      <c r="I20" s="20"/>
      <c r="J20" s="20"/>
      <c r="K20" s="22">
        <f>SUM(K21:K30)</f>
        <v>0</v>
      </c>
      <c r="L20" s="35"/>
      <c r="M20" s="30"/>
      <c r="N20" s="9"/>
    </row>
    <row r="21" spans="1:15" x14ac:dyDescent="0.2">
      <c r="A21" s="28"/>
      <c r="B21" s="49"/>
      <c r="C21" s="54">
        <f t="shared" ref="C21:C30" si="5">B21</f>
        <v>0</v>
      </c>
      <c r="D21" s="10"/>
      <c r="E21" s="10"/>
      <c r="F21" s="10"/>
      <c r="G21" s="10">
        <f>E21*F21</f>
        <v>0</v>
      </c>
      <c r="H21" s="75">
        <f>G21*3.6</f>
        <v>0</v>
      </c>
      <c r="I21" s="10" t="str">
        <f>IF(B21="","",VLOOKUP(berekening!$B21,Stamgegevens!$A$5:$D$20,3,FALSE))</f>
        <v/>
      </c>
      <c r="J21" s="10" t="str">
        <f>IF(B21="","",VLOOKUP(berekening!$B21,Stamgegevens!$A$5:$D$20,4,FALSE))</f>
        <v/>
      </c>
      <c r="K21" s="73" t="str">
        <f t="shared" ref="K21:K30" si="6">IF(H21="",0,(+IF(H21&lt;I21,I21,(+IF(H21&gt;J21,J21,H21)))))</f>
        <v/>
      </c>
      <c r="L21" s="35"/>
      <c r="M21" s="30"/>
      <c r="N21" s="23" t="str">
        <f>IF(B21="","",ROUNDUP(K21/R15,0))</f>
        <v/>
      </c>
    </row>
    <row r="22" spans="1:15" x14ac:dyDescent="0.2">
      <c r="A22" s="28"/>
      <c r="B22" s="49"/>
      <c r="C22" s="54">
        <f t="shared" si="5"/>
        <v>0</v>
      </c>
      <c r="D22" s="10"/>
      <c r="E22" s="2"/>
      <c r="F22" s="2"/>
      <c r="G22" s="10">
        <f>E22*F22</f>
        <v>0</v>
      </c>
      <c r="H22" s="76">
        <f t="shared" ref="H22:H30" si="7">G22*3.6</f>
        <v>0</v>
      </c>
      <c r="I22" s="10" t="str">
        <f>IF(B22="","",VLOOKUP(berekening!$B22,Stamgegevens!$A$5:$D$20,3,FALSE))</f>
        <v/>
      </c>
      <c r="J22" s="10" t="str">
        <f>IF(B22="","",VLOOKUP(berekening!$B22,Stamgegevens!$A$5:$D$20,4,FALSE))</f>
        <v/>
      </c>
      <c r="K22" s="73" t="str">
        <f t="shared" si="6"/>
        <v/>
      </c>
      <c r="L22" s="35"/>
      <c r="M22" s="30"/>
      <c r="N22" s="24" t="str">
        <f>IF(B22="","",ROUNDUP(K22/R$15,0))</f>
        <v/>
      </c>
    </row>
    <row r="23" spans="1:15" x14ac:dyDescent="0.2">
      <c r="A23" s="28"/>
      <c r="B23" s="49"/>
      <c r="C23" s="54">
        <f t="shared" si="5"/>
        <v>0</v>
      </c>
      <c r="D23" s="10"/>
      <c r="E23" s="2"/>
      <c r="F23" s="2"/>
      <c r="G23" s="10">
        <f t="shared" ref="G23:G30" si="8">E23*F23</f>
        <v>0</v>
      </c>
      <c r="H23" s="76">
        <f t="shared" si="7"/>
        <v>0</v>
      </c>
      <c r="I23" s="10" t="str">
        <f>IF(B23="","",VLOOKUP(berekening!$B23,Stamgegevens!$A$5:$D$20,3,FALSE))</f>
        <v/>
      </c>
      <c r="J23" s="10" t="str">
        <f>IF(B23="","",VLOOKUP(berekening!$B23,Stamgegevens!$A$5:$D$20,4,FALSE))</f>
        <v/>
      </c>
      <c r="K23" s="73" t="str">
        <f t="shared" si="6"/>
        <v/>
      </c>
      <c r="L23" s="35"/>
      <c r="M23" s="30"/>
      <c r="N23" s="24" t="str">
        <f t="shared" ref="N23:N30" si="9">IF(B23="","",ROUNDUP(K23/R$15,0))</f>
        <v/>
      </c>
    </row>
    <row r="24" spans="1:15" x14ac:dyDescent="0.2">
      <c r="A24" s="28"/>
      <c r="B24" s="49"/>
      <c r="C24" s="54">
        <f t="shared" si="5"/>
        <v>0</v>
      </c>
      <c r="D24" s="10"/>
      <c r="E24" s="2"/>
      <c r="F24" s="2"/>
      <c r="G24" s="10">
        <f t="shared" si="8"/>
        <v>0</v>
      </c>
      <c r="H24" s="76">
        <f t="shared" si="7"/>
        <v>0</v>
      </c>
      <c r="I24" s="10" t="str">
        <f>IF(B24="","",VLOOKUP(berekening!$B24,Stamgegevens!$A$5:$D$20,3,FALSE))</f>
        <v/>
      </c>
      <c r="J24" s="10" t="str">
        <f>IF(B24="","",VLOOKUP(berekening!$B24,Stamgegevens!$A$5:$D$20,4,FALSE))</f>
        <v/>
      </c>
      <c r="K24" s="73" t="str">
        <f t="shared" si="6"/>
        <v/>
      </c>
      <c r="L24" s="35"/>
      <c r="M24" s="30"/>
      <c r="N24" s="24" t="str">
        <f t="shared" si="9"/>
        <v/>
      </c>
    </row>
    <row r="25" spans="1:15" x14ac:dyDescent="0.2">
      <c r="A25" s="28"/>
      <c r="B25" s="49"/>
      <c r="C25" s="54">
        <f t="shared" si="5"/>
        <v>0</v>
      </c>
      <c r="D25" s="10"/>
      <c r="E25" s="2"/>
      <c r="F25" s="2"/>
      <c r="G25" s="10">
        <f t="shared" si="8"/>
        <v>0</v>
      </c>
      <c r="H25" s="76">
        <f t="shared" si="7"/>
        <v>0</v>
      </c>
      <c r="I25" s="10" t="str">
        <f>IF(B25="","",VLOOKUP(berekening!$B25,Stamgegevens!$A$5:$D$20,3,FALSE))</f>
        <v/>
      </c>
      <c r="J25" s="10" t="str">
        <f>IF(B25="","",VLOOKUP(berekening!$B25,Stamgegevens!$A$5:$D$20,4,FALSE))</f>
        <v/>
      </c>
      <c r="K25" s="73" t="str">
        <f t="shared" si="6"/>
        <v/>
      </c>
      <c r="L25" s="35"/>
      <c r="M25" s="30"/>
      <c r="N25" s="24" t="str">
        <f t="shared" si="9"/>
        <v/>
      </c>
    </row>
    <row r="26" spans="1:15" x14ac:dyDescent="0.2">
      <c r="A26" s="28"/>
      <c r="B26" s="49"/>
      <c r="C26" s="54">
        <f t="shared" si="5"/>
        <v>0</v>
      </c>
      <c r="D26" s="10"/>
      <c r="E26" s="2"/>
      <c r="F26" s="2"/>
      <c r="G26" s="10">
        <f t="shared" si="8"/>
        <v>0</v>
      </c>
      <c r="H26" s="76">
        <f t="shared" si="7"/>
        <v>0</v>
      </c>
      <c r="I26" s="10" t="str">
        <f>IF(B26="","",VLOOKUP(berekening!$B26,Stamgegevens!$A$5:$D$20,3,FALSE))</f>
        <v/>
      </c>
      <c r="J26" s="10" t="str">
        <f>IF(B26="","",VLOOKUP(berekening!$B26,Stamgegevens!$A$5:$D$20,4,FALSE))</f>
        <v/>
      </c>
      <c r="K26" s="73" t="str">
        <f t="shared" si="6"/>
        <v/>
      </c>
      <c r="L26" s="35"/>
      <c r="M26" s="30"/>
      <c r="N26" s="24" t="str">
        <f t="shared" si="9"/>
        <v/>
      </c>
    </row>
    <row r="27" spans="1:15" x14ac:dyDescent="0.2">
      <c r="A27" s="28"/>
      <c r="B27" s="49"/>
      <c r="C27" s="54">
        <f t="shared" si="5"/>
        <v>0</v>
      </c>
      <c r="D27" s="10"/>
      <c r="E27" s="2"/>
      <c r="F27" s="2"/>
      <c r="G27" s="10">
        <f t="shared" si="8"/>
        <v>0</v>
      </c>
      <c r="H27" s="76">
        <f t="shared" si="7"/>
        <v>0</v>
      </c>
      <c r="I27" s="10" t="str">
        <f>IF(B27="","",VLOOKUP(berekening!$B27,Stamgegevens!$A$5:$D$20,3,FALSE))</f>
        <v/>
      </c>
      <c r="J27" s="10" t="str">
        <f>IF(B27="","",VLOOKUP(berekening!$B27,Stamgegevens!$A$5:$D$20,4,FALSE))</f>
        <v/>
      </c>
      <c r="K27" s="73" t="str">
        <f t="shared" si="6"/>
        <v/>
      </c>
      <c r="L27" s="35"/>
      <c r="M27" s="30"/>
      <c r="N27" s="24" t="str">
        <f t="shared" si="9"/>
        <v/>
      </c>
      <c r="O27" s="47"/>
    </row>
    <row r="28" spans="1:15" x14ac:dyDescent="0.2">
      <c r="A28" s="28"/>
      <c r="B28" s="49"/>
      <c r="C28" s="54">
        <f t="shared" si="5"/>
        <v>0</v>
      </c>
      <c r="D28" s="10"/>
      <c r="E28" s="3"/>
      <c r="F28" s="2"/>
      <c r="G28" s="10">
        <f t="shared" si="8"/>
        <v>0</v>
      </c>
      <c r="H28" s="76">
        <f t="shared" si="7"/>
        <v>0</v>
      </c>
      <c r="I28" s="10" t="str">
        <f>IF(B28="","",VLOOKUP(berekening!$B28,Stamgegevens!$A$5:$D$20,3,FALSE))</f>
        <v/>
      </c>
      <c r="J28" s="10" t="str">
        <f>IF(B28="","",VLOOKUP(berekening!$B28,Stamgegevens!$A$5:$D$20,4,FALSE))</f>
        <v/>
      </c>
      <c r="K28" s="73" t="str">
        <f t="shared" si="6"/>
        <v/>
      </c>
      <c r="L28" s="35"/>
      <c r="M28" s="30"/>
      <c r="N28" s="24" t="str">
        <f t="shared" si="9"/>
        <v/>
      </c>
      <c r="O28" s="47"/>
    </row>
    <row r="29" spans="1:15" x14ac:dyDescent="0.2">
      <c r="A29" s="28"/>
      <c r="B29" s="49"/>
      <c r="C29" s="54">
        <f t="shared" si="5"/>
        <v>0</v>
      </c>
      <c r="D29" s="10"/>
      <c r="E29" s="2"/>
      <c r="F29" s="2"/>
      <c r="G29" s="10">
        <f t="shared" si="8"/>
        <v>0</v>
      </c>
      <c r="H29" s="76">
        <f t="shared" si="7"/>
        <v>0</v>
      </c>
      <c r="I29" s="10" t="str">
        <f>IF(B29="","",VLOOKUP(berekening!$B29,Stamgegevens!$A$5:$D$20,3,FALSE))</f>
        <v/>
      </c>
      <c r="J29" s="10" t="str">
        <f>IF(B29="","",VLOOKUP(berekening!$B29,Stamgegevens!$A$5:$D$20,4,FALSE))</f>
        <v/>
      </c>
      <c r="K29" s="73" t="str">
        <f t="shared" si="6"/>
        <v/>
      </c>
      <c r="L29" s="35"/>
      <c r="M29" s="30"/>
      <c r="N29" s="24" t="str">
        <f t="shared" si="9"/>
        <v/>
      </c>
      <c r="O29" s="47"/>
    </row>
    <row r="30" spans="1:15" x14ac:dyDescent="0.2">
      <c r="A30" s="28"/>
      <c r="B30" s="49"/>
      <c r="C30" s="54">
        <f t="shared" si="5"/>
        <v>0</v>
      </c>
      <c r="D30" s="10"/>
      <c r="E30" s="55"/>
      <c r="F30" s="55"/>
      <c r="G30" s="10">
        <f t="shared" si="8"/>
        <v>0</v>
      </c>
      <c r="H30" s="78">
        <f t="shared" si="7"/>
        <v>0</v>
      </c>
      <c r="I30" s="10" t="str">
        <f>IF(B30="","",VLOOKUP(berekening!$B30,Stamgegevens!$A$5:$D$20,3,FALSE))</f>
        <v/>
      </c>
      <c r="J30" s="10" t="str">
        <f>IF(B30="","",VLOOKUP(berekening!$B30,Stamgegevens!$A$5:$D$20,4,FALSE))</f>
        <v/>
      </c>
      <c r="K30" s="73" t="str">
        <f t="shared" si="6"/>
        <v/>
      </c>
      <c r="L30" s="35"/>
      <c r="M30" s="30"/>
      <c r="N30" s="24" t="str">
        <f t="shared" si="9"/>
        <v/>
      </c>
      <c r="O30" s="47"/>
    </row>
    <row r="31" spans="1:15" x14ac:dyDescent="0.2">
      <c r="A31" s="28"/>
      <c r="B31" s="50" t="str">
        <f>IF(K31&gt;0,"Balans","")</f>
        <v/>
      </c>
      <c r="C31" s="50" t="str">
        <f>B31</f>
        <v/>
      </c>
      <c r="D31" s="14"/>
      <c r="E31" s="56"/>
      <c r="F31" s="56"/>
      <c r="G31" s="56"/>
      <c r="H31" s="79"/>
      <c r="I31" s="56"/>
      <c r="J31" s="56"/>
      <c r="K31" s="74">
        <f>IF(K20&lt;K7,K7-K20,0)</f>
        <v>0</v>
      </c>
      <c r="L31" s="35"/>
      <c r="M31" s="30"/>
      <c r="N31" s="25" t="str">
        <f>IF(B31="","",ROUNDUP(K31/R15,0))</f>
        <v/>
      </c>
      <c r="O31" s="47"/>
    </row>
    <row r="32" spans="1:15" x14ac:dyDescent="0.2">
      <c r="A32" s="28"/>
      <c r="D32" s="57"/>
      <c r="E32" s="6"/>
      <c r="F32" s="6"/>
      <c r="G32" s="6"/>
      <c r="H32" s="6"/>
      <c r="I32" s="6"/>
      <c r="J32" s="6"/>
      <c r="K32" s="5"/>
      <c r="L32" s="35"/>
      <c r="M32" s="30"/>
      <c r="N32" s="26"/>
      <c r="O32" s="47"/>
    </row>
    <row r="33" spans="1:17" ht="13.5" customHeight="1" x14ac:dyDescent="0.2">
      <c r="A33" s="28"/>
      <c r="B33" s="58"/>
      <c r="C33" s="58"/>
      <c r="D33" s="58"/>
      <c r="E33" s="58"/>
      <c r="F33" s="58"/>
      <c r="G33" s="6"/>
      <c r="H33" s="6"/>
      <c r="I33" s="6"/>
      <c r="J33" s="57" t="s">
        <v>29</v>
      </c>
      <c r="K33" s="57" t="s">
        <v>30</v>
      </c>
      <c r="L33" s="35"/>
      <c r="N33" s="47"/>
      <c r="O33" s="47"/>
    </row>
    <row r="34" spans="1:17" hidden="1" x14ac:dyDescent="0.2">
      <c r="A34" s="28"/>
      <c r="B34" s="7"/>
      <c r="C34" s="47"/>
      <c r="D34" s="59"/>
      <c r="E34" s="11"/>
      <c r="F34" s="6"/>
      <c r="G34" s="13"/>
      <c r="H34" s="40"/>
      <c r="I34" s="40"/>
      <c r="J34" s="40" t="s">
        <v>31</v>
      </c>
      <c r="K34" s="40" t="s">
        <v>32</v>
      </c>
      <c r="L34" s="35"/>
      <c r="O34" s="47"/>
    </row>
    <row r="35" spans="1:17" hidden="1" x14ac:dyDescent="0.2">
      <c r="A35" s="28"/>
      <c r="B35" s="57"/>
      <c r="C35" s="47" t="s">
        <v>33</v>
      </c>
      <c r="D35" s="59" t="s">
        <v>34</v>
      </c>
      <c r="E35" s="11"/>
      <c r="F35" s="6"/>
      <c r="G35" s="12"/>
      <c r="H35" s="40"/>
      <c r="I35" s="40"/>
      <c r="J35" s="40">
        <f ca="1">IF(K35&lt;155,125,IF(K35&lt;253,160,200))</f>
        <v>125</v>
      </c>
      <c r="K35" s="40">
        <f ca="1">SUMIF(D8:K18,D35,K8:K18)</f>
        <v>0</v>
      </c>
      <c r="L35" s="35"/>
      <c r="O35" s="47"/>
    </row>
    <row r="36" spans="1:17" hidden="1" x14ac:dyDescent="0.2">
      <c r="A36" s="28"/>
      <c r="B36" s="57"/>
      <c r="C36" s="47" t="s">
        <v>35</v>
      </c>
      <c r="D36" s="59" t="s">
        <v>15</v>
      </c>
      <c r="E36" s="11"/>
      <c r="F36" s="6"/>
      <c r="G36" s="12"/>
      <c r="H36" s="40"/>
      <c r="I36" s="40"/>
      <c r="J36" s="40">
        <f ca="1">IF(K36&lt;155,125,IF(K36&lt;253,160,200))</f>
        <v>125</v>
      </c>
      <c r="K36" s="40">
        <f ca="1">SUMIF(D8:K18,D36,K8:K18)</f>
        <v>0</v>
      </c>
      <c r="L36" s="35"/>
      <c r="O36" s="47"/>
    </row>
    <row r="37" spans="1:17" hidden="1" x14ac:dyDescent="0.2">
      <c r="A37" s="28"/>
      <c r="B37" s="7"/>
      <c r="C37" s="9" t="s">
        <v>36</v>
      </c>
      <c r="D37" s="60"/>
      <c r="E37" s="11"/>
      <c r="F37" s="6"/>
      <c r="G37" s="12">
        <f t="shared" ref="G37" si="10">E37*F37</f>
        <v>0</v>
      </c>
      <c r="H37" s="40" t="str">
        <f>IF(B37="","",IF((VLOOKUP(B37,Stamgegevens!$A$5:$E$32,6,FALSE)=1),ROUNDUP(G37*VLOOKUP($B37,Stamgegevens!$A$5:$E$32,2,FALSE),0),""))</f>
        <v/>
      </c>
      <c r="I37" s="40" t="str">
        <f>IF(B37="","",IF((VLOOKUP(B37,Stamgegevens!$A$5:$E$32,6,FALSE)=1),VLOOKUP(B37,Stamgegevens!$A$5:$D$32,3,FALSE),""))</f>
        <v/>
      </c>
      <c r="J37" s="40" t="str">
        <f>IF(B37="","",IF((VLOOKUP(B37,Stamgegevens!$A$5:$E$32,6,FALSE)=1),VLOOKUP(B37,Stamgegevens!$A$5:$D$32,4,FALSE),""))</f>
        <v/>
      </c>
      <c r="K37" s="40">
        <f>SUM(K8:K17)</f>
        <v>0</v>
      </c>
      <c r="L37" s="35"/>
    </row>
    <row r="38" spans="1:17" x14ac:dyDescent="0.2">
      <c r="A38" s="28"/>
      <c r="B38" s="47"/>
      <c r="C38" s="58"/>
      <c r="D38" s="58"/>
      <c r="G38" s="85" t="s">
        <v>37</v>
      </c>
      <c r="H38" s="86"/>
      <c r="I38" s="87"/>
      <c r="J38" s="1">
        <f>SUM(K8:K18)</f>
        <v>0</v>
      </c>
      <c r="K38" s="1">
        <f>SUM(K21:K31)</f>
        <v>0</v>
      </c>
      <c r="L38" s="35"/>
      <c r="N38" s="46">
        <f>SUM(N8:N31)</f>
        <v>0</v>
      </c>
      <c r="O38" s="30"/>
      <c r="Q38" s="84" t="s">
        <v>38</v>
      </c>
    </row>
    <row r="39" spans="1:17" ht="5.25" customHeight="1" x14ac:dyDescent="0.2">
      <c r="A39" s="41"/>
      <c r="B39" s="29"/>
      <c r="C39" s="20"/>
      <c r="D39" s="61"/>
      <c r="E39" s="20"/>
      <c r="F39" s="20"/>
      <c r="G39" s="20"/>
      <c r="H39" s="20"/>
      <c r="I39" s="20"/>
      <c r="J39" s="20"/>
      <c r="K39" s="20"/>
      <c r="L39" s="42"/>
      <c r="M39" s="6"/>
      <c r="N39" s="30"/>
      <c r="O39" s="30"/>
    </row>
    <row r="40" spans="1:17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0"/>
      <c r="O40" s="30"/>
    </row>
  </sheetData>
  <sheetProtection formatColumns="0"/>
  <mergeCells count="8">
    <mergeCell ref="G38:I38"/>
    <mergeCell ref="H4:H5"/>
    <mergeCell ref="N4:N5"/>
    <mergeCell ref="I4:I5"/>
    <mergeCell ref="D1:G1"/>
    <mergeCell ref="J4:J5"/>
    <mergeCell ref="K4:K5"/>
    <mergeCell ref="H3:K3"/>
  </mergeCells>
  <phoneticPr fontId="2" type="noConversion"/>
  <dataValidations disablePrompts="1" count="1">
    <dataValidation type="list" allowBlank="1" showInputMessage="1" showErrorMessage="1" sqref="D32" xr:uid="{00000000-0002-0000-0000-000002000000}">
      <formula1>$D$34:$D$36</formula1>
    </dataValidation>
  </dataValidations>
  <printOptions horizontalCentered="1" verticalCentered="1"/>
  <pageMargins left="0.77" right="0.75" top="1" bottom="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9" r:id="rId4" name="Button 69">
              <controlPr defaultSize="0" print="0" autoFill="0" autoPict="0" macro="[0]!Leegmaken">
                <anchor moveWithCells="1" sizeWithCells="1">
                  <from>
                    <xdr:col>0</xdr:col>
                    <xdr:colOff>0</xdr:colOff>
                    <xdr:row>3</xdr:row>
                    <xdr:rowOff>66675</xdr:rowOff>
                  </from>
                  <to>
                    <xdr:col>0</xdr:col>
                    <xdr:colOff>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4000000}">
          <x14:formula1>
            <xm:f>Stamgegevens!$A$24:$A$27</xm:f>
          </x14:formula1>
          <xm:sqref>D21:D31 D8:D18</xm:sqref>
        </x14:dataValidation>
        <x14:dataValidation type="list" allowBlank="1" showInputMessage="1" showErrorMessage="1" xr:uid="{00000000-0002-0000-0000-00000A000000}">
          <x14:formula1>
            <xm:f>Stamgegevens!$A$5:$A$13</xm:f>
          </x14:formula1>
          <xm:sqref>B8:B17</xm:sqref>
        </x14:dataValidation>
        <x14:dataValidation type="list" allowBlank="1" showInputMessage="1" showErrorMessage="1" xr:uid="{099E5873-6305-4154-92DD-155348B7F79B}">
          <x14:formula1>
            <xm:f>Stamgegevens!$A$16:$A$20</xm:f>
          </x14:formula1>
          <xm:sqref>B21:B30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L40"/>
  <sheetViews>
    <sheetView showRuler="0" zoomScaleNormal="100" workbookViewId="0">
      <selection activeCell="K17" sqref="K17"/>
    </sheetView>
  </sheetViews>
  <sheetFormatPr defaultColWidth="10.7109375" defaultRowHeight="15" customHeight="1" x14ac:dyDescent="0.2"/>
  <cols>
    <col min="1" max="1" width="14.140625" style="9" customWidth="1"/>
    <col min="2" max="9" width="10.7109375" style="9" customWidth="1"/>
    <col min="10" max="12" width="10.7109375" style="8" customWidth="1"/>
    <col min="13" max="16384" width="10.7109375" style="9"/>
  </cols>
  <sheetData>
    <row r="1" spans="1:12" ht="15" customHeight="1" x14ac:dyDescent="0.2">
      <c r="A1" s="100" t="s">
        <v>39</v>
      </c>
      <c r="B1" s="100"/>
      <c r="C1" s="100"/>
      <c r="D1" s="100"/>
      <c r="E1" s="44"/>
      <c r="F1" s="44"/>
      <c r="G1" s="44"/>
      <c r="H1" s="44"/>
      <c r="I1" s="44"/>
      <c r="J1" s="47"/>
      <c r="K1" s="47"/>
      <c r="L1" s="47"/>
    </row>
    <row r="2" spans="1:12" ht="15" customHeight="1" x14ac:dyDescent="0.2">
      <c r="A2" s="44"/>
      <c r="B2" s="44" t="s">
        <v>40</v>
      </c>
      <c r="C2" s="44" t="s">
        <v>41</v>
      </c>
      <c r="D2" s="44" t="s">
        <v>42</v>
      </c>
      <c r="E2" s="44"/>
      <c r="F2" s="44"/>
      <c r="G2" s="44"/>
      <c r="H2" s="44"/>
      <c r="I2" s="44"/>
      <c r="J2" s="47"/>
      <c r="K2" s="47"/>
      <c r="L2" s="47"/>
    </row>
    <row r="3" spans="1:12" ht="15" customHeight="1" x14ac:dyDescent="0.2">
      <c r="A3" s="44"/>
      <c r="B3" s="44" t="s">
        <v>43</v>
      </c>
      <c r="C3" s="44" t="s">
        <v>44</v>
      </c>
      <c r="D3" s="44" t="s">
        <v>45</v>
      </c>
      <c r="E3" s="44"/>
      <c r="F3" s="44"/>
      <c r="G3" s="44"/>
      <c r="H3" s="44"/>
      <c r="I3" s="44"/>
      <c r="J3" s="47"/>
      <c r="K3" s="47"/>
      <c r="L3" s="47"/>
    </row>
    <row r="4" spans="1:12" ht="15" customHeight="1" x14ac:dyDescent="0.2">
      <c r="A4" s="45" t="s">
        <v>21</v>
      </c>
      <c r="B4" s="44"/>
      <c r="C4" s="44"/>
      <c r="D4" s="44"/>
      <c r="E4" s="44"/>
      <c r="F4" s="44"/>
      <c r="G4" s="44"/>
      <c r="H4" s="44"/>
      <c r="I4" s="44"/>
      <c r="J4" s="47"/>
      <c r="K4" s="47"/>
      <c r="L4" s="47"/>
    </row>
    <row r="5" spans="1:12" ht="15" customHeight="1" x14ac:dyDescent="0.2">
      <c r="A5" s="44" t="s">
        <v>46</v>
      </c>
      <c r="B5" s="44">
        <v>3.6</v>
      </c>
      <c r="C5" s="44">
        <v>75</v>
      </c>
      <c r="D5" s="44">
        <v>150</v>
      </c>
      <c r="E5" s="44"/>
      <c r="F5" s="44"/>
      <c r="G5" s="44"/>
      <c r="H5" s="44"/>
      <c r="I5" s="44"/>
      <c r="J5" s="47"/>
      <c r="K5" s="47"/>
      <c r="L5" s="47"/>
    </row>
    <row r="6" spans="1:12" ht="15" customHeight="1" x14ac:dyDescent="0.2">
      <c r="A6" s="44" t="s">
        <v>47</v>
      </c>
      <c r="B6" s="44">
        <v>3.6</v>
      </c>
      <c r="C6" s="44">
        <v>75</v>
      </c>
      <c r="D6" s="44">
        <v>150</v>
      </c>
      <c r="E6" s="44"/>
      <c r="F6" s="44"/>
      <c r="G6" s="44"/>
      <c r="H6" s="44"/>
      <c r="I6" s="44"/>
      <c r="J6" s="47"/>
      <c r="K6" s="47"/>
      <c r="L6" s="47"/>
    </row>
    <row r="7" spans="1:12" ht="15" customHeight="1" x14ac:dyDescent="0.2">
      <c r="A7" s="44" t="s">
        <v>48</v>
      </c>
      <c r="B7" s="44">
        <v>3.6</v>
      </c>
      <c r="C7" s="44">
        <v>25</v>
      </c>
      <c r="D7" s="44">
        <v>72</v>
      </c>
      <c r="E7" s="44"/>
      <c r="F7" s="44"/>
      <c r="G7" s="44"/>
      <c r="H7" s="44"/>
      <c r="I7" s="44"/>
      <c r="J7" s="47"/>
      <c r="K7" s="47"/>
      <c r="L7" s="47"/>
    </row>
    <row r="8" spans="1:12" ht="15" customHeight="1" x14ac:dyDescent="0.2">
      <c r="A8" s="44" t="s">
        <v>49</v>
      </c>
      <c r="B8" s="44">
        <v>3.6</v>
      </c>
      <c r="C8" s="44">
        <v>25</v>
      </c>
      <c r="D8" s="44">
        <v>72</v>
      </c>
      <c r="E8" s="44"/>
      <c r="F8" s="44"/>
      <c r="G8" s="44"/>
      <c r="H8" s="44"/>
      <c r="I8" s="44"/>
      <c r="J8" s="47"/>
      <c r="K8" s="47"/>
      <c r="L8" s="47"/>
    </row>
    <row r="9" spans="1:12" ht="15" customHeight="1" x14ac:dyDescent="0.2">
      <c r="A9" s="44" t="s">
        <v>50</v>
      </c>
      <c r="B9" s="44">
        <v>3.6</v>
      </c>
      <c r="C9" s="44">
        <v>25</v>
      </c>
      <c r="D9" s="44">
        <v>72</v>
      </c>
      <c r="E9" s="44"/>
      <c r="F9" s="44"/>
      <c r="G9" s="44"/>
      <c r="H9" s="44"/>
      <c r="I9" s="44"/>
      <c r="J9" s="47"/>
      <c r="K9" s="47"/>
      <c r="L9" s="47"/>
    </row>
    <row r="10" spans="1:12" ht="15" customHeight="1" x14ac:dyDescent="0.2">
      <c r="A10" s="44" t="s">
        <v>51</v>
      </c>
      <c r="B10" s="44">
        <v>3.6</v>
      </c>
      <c r="C10" s="44">
        <v>25</v>
      </c>
      <c r="D10" s="44">
        <v>72</v>
      </c>
      <c r="E10" s="44"/>
      <c r="F10" s="44"/>
      <c r="G10" s="44"/>
      <c r="H10" s="44"/>
      <c r="I10" s="44"/>
      <c r="J10" s="47"/>
      <c r="K10" s="47"/>
      <c r="L10" s="47"/>
    </row>
    <row r="11" spans="1:12" ht="15" customHeight="1" x14ac:dyDescent="0.2">
      <c r="A11" s="44" t="s">
        <v>52</v>
      </c>
      <c r="B11" s="44">
        <v>3.6</v>
      </c>
      <c r="C11" s="44">
        <v>25</v>
      </c>
      <c r="D11" s="44">
        <v>72</v>
      </c>
      <c r="E11" s="44"/>
      <c r="F11" s="44"/>
      <c r="G11" s="44"/>
      <c r="H11" s="44"/>
      <c r="I11" s="44"/>
      <c r="J11" s="47"/>
      <c r="K11" s="47"/>
      <c r="L11" s="47"/>
    </row>
    <row r="12" spans="1:12" ht="15" customHeight="1" x14ac:dyDescent="0.2">
      <c r="A12" s="44" t="s">
        <v>53</v>
      </c>
      <c r="B12" s="44">
        <v>3.6</v>
      </c>
      <c r="C12" s="44">
        <v>25</v>
      </c>
      <c r="D12" s="44">
        <v>72</v>
      </c>
      <c r="E12" s="44"/>
      <c r="F12" s="44"/>
      <c r="G12" s="44"/>
      <c r="H12" s="44"/>
      <c r="I12" s="44"/>
      <c r="J12" s="47"/>
      <c r="K12" s="47"/>
      <c r="L12" s="47"/>
    </row>
    <row r="13" spans="1:12" ht="15" customHeight="1" x14ac:dyDescent="0.2">
      <c r="A13" s="44" t="s">
        <v>54</v>
      </c>
      <c r="B13" s="44">
        <v>3.6</v>
      </c>
      <c r="C13" s="44">
        <v>25</v>
      </c>
      <c r="D13" s="44">
        <v>72</v>
      </c>
      <c r="E13" s="44"/>
      <c r="F13" s="44"/>
      <c r="G13" s="44"/>
      <c r="H13" s="44"/>
      <c r="I13" s="44"/>
      <c r="J13" s="47"/>
      <c r="K13" s="47"/>
      <c r="L13" s="47"/>
    </row>
    <row r="14" spans="1:12" ht="1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7"/>
      <c r="K14" s="47"/>
      <c r="L14" s="47"/>
    </row>
    <row r="15" spans="1:12" ht="15" customHeight="1" x14ac:dyDescent="0.2">
      <c r="A15" s="45" t="s">
        <v>28</v>
      </c>
      <c r="B15" s="44"/>
      <c r="C15" s="44"/>
      <c r="D15" s="44"/>
      <c r="E15" s="44"/>
      <c r="F15" s="44"/>
      <c r="G15" s="44"/>
      <c r="H15" s="44"/>
      <c r="I15" s="44"/>
      <c r="J15" s="47"/>
      <c r="K15" s="47"/>
      <c r="L15" s="47"/>
    </row>
    <row r="16" spans="1:12" ht="15" customHeight="1" x14ac:dyDescent="0.2">
      <c r="A16" s="44" t="s">
        <v>55</v>
      </c>
      <c r="B16" s="44">
        <v>3.6</v>
      </c>
      <c r="C16" s="44">
        <v>50</v>
      </c>
      <c r="D16" s="44">
        <v>75</v>
      </c>
      <c r="E16" s="44"/>
      <c r="F16" s="44"/>
      <c r="G16" s="44"/>
      <c r="H16" s="44"/>
      <c r="I16" s="44"/>
      <c r="J16" s="47"/>
      <c r="K16" s="47"/>
      <c r="L16" s="47"/>
    </row>
    <row r="17" spans="1:12" ht="15" customHeight="1" x14ac:dyDescent="0.2">
      <c r="A17" s="44" t="s">
        <v>56</v>
      </c>
      <c r="B17" s="44">
        <v>3.6</v>
      </c>
      <c r="C17" s="44">
        <v>75</v>
      </c>
      <c r="D17" s="44">
        <v>75</v>
      </c>
      <c r="E17" s="44"/>
      <c r="F17" s="44"/>
      <c r="G17" s="44"/>
      <c r="H17" s="44"/>
      <c r="I17" s="44"/>
      <c r="J17" s="47"/>
      <c r="K17" s="47"/>
      <c r="L17" s="47"/>
    </row>
    <row r="18" spans="1:12" ht="15" customHeight="1" x14ac:dyDescent="0.2">
      <c r="A18" s="44" t="s">
        <v>57</v>
      </c>
      <c r="B18" s="44">
        <v>3.6</v>
      </c>
      <c r="C18" s="44">
        <v>50</v>
      </c>
      <c r="D18" s="44">
        <v>75</v>
      </c>
      <c r="E18" s="44"/>
      <c r="F18" s="44"/>
      <c r="G18" s="44"/>
      <c r="H18" s="44"/>
      <c r="I18" s="44"/>
      <c r="J18" s="47"/>
      <c r="K18" s="47"/>
      <c r="L18" s="47"/>
    </row>
    <row r="19" spans="1:12" ht="15" customHeight="1" x14ac:dyDescent="0.2">
      <c r="A19" s="44" t="s">
        <v>58</v>
      </c>
      <c r="B19" s="44">
        <v>3.6</v>
      </c>
      <c r="C19" s="44">
        <v>50</v>
      </c>
      <c r="D19" s="44">
        <v>75</v>
      </c>
      <c r="E19" s="44"/>
      <c r="F19" s="44"/>
      <c r="G19" s="44"/>
      <c r="H19" s="44"/>
      <c r="I19" s="44"/>
      <c r="J19" s="47"/>
      <c r="K19" s="47"/>
      <c r="L19" s="47"/>
    </row>
    <row r="20" spans="1:12" ht="15" customHeight="1" x14ac:dyDescent="0.2">
      <c r="A20" s="44" t="s">
        <v>59</v>
      </c>
      <c r="B20" s="44"/>
      <c r="C20" s="44">
        <v>25</v>
      </c>
      <c r="D20" s="44">
        <v>25</v>
      </c>
      <c r="E20" s="44"/>
      <c r="F20" s="44"/>
      <c r="G20" s="44"/>
      <c r="H20" s="44"/>
      <c r="I20" s="44"/>
      <c r="J20" s="47"/>
      <c r="K20" s="47"/>
      <c r="L20" s="47"/>
    </row>
    <row r="21" spans="1:12" ht="15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7"/>
      <c r="K21" s="47"/>
      <c r="L21" s="47"/>
    </row>
    <row r="22" spans="1:12" ht="15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7"/>
      <c r="K22" s="47"/>
      <c r="L22" s="47"/>
    </row>
    <row r="23" spans="1:12" ht="15" customHeight="1" x14ac:dyDescent="0.2">
      <c r="A23" s="100" t="s">
        <v>60</v>
      </c>
      <c r="B23" s="100"/>
      <c r="C23" s="100"/>
      <c r="D23" s="100"/>
      <c r="E23" s="44"/>
      <c r="F23" s="44"/>
      <c r="G23" s="44"/>
      <c r="H23" s="44"/>
      <c r="I23" s="44"/>
      <c r="J23" s="47"/>
      <c r="K23" s="47"/>
      <c r="L23" s="47"/>
    </row>
    <row r="24" spans="1:12" ht="15" customHeight="1" x14ac:dyDescent="0.2">
      <c r="A24" s="9" t="s">
        <v>61</v>
      </c>
      <c r="B24" s="44"/>
      <c r="C24" s="44"/>
      <c r="D24" s="44"/>
      <c r="E24" s="44"/>
      <c r="F24" s="44"/>
      <c r="G24" s="44"/>
      <c r="H24" s="44"/>
      <c r="I24" s="44"/>
      <c r="J24" s="47"/>
      <c r="K24" s="47"/>
      <c r="L24" s="47"/>
    </row>
    <row r="25" spans="1:12" ht="15" customHeight="1" x14ac:dyDescent="0.2">
      <c r="A25" s="9" t="s">
        <v>62</v>
      </c>
      <c r="B25" s="44"/>
      <c r="C25" s="44"/>
      <c r="D25" s="44"/>
      <c r="E25" s="44"/>
      <c r="F25" s="44"/>
      <c r="G25" s="44"/>
      <c r="H25" s="44"/>
      <c r="I25" s="44"/>
      <c r="J25" s="47"/>
      <c r="K25" s="47"/>
      <c r="L25" s="47"/>
    </row>
    <row r="26" spans="1:12" ht="15" customHeight="1" x14ac:dyDescent="0.2">
      <c r="A26" s="9" t="s">
        <v>13</v>
      </c>
      <c r="B26" s="44"/>
      <c r="C26" s="44"/>
      <c r="D26" s="44"/>
      <c r="E26" s="44"/>
      <c r="F26" s="44"/>
      <c r="G26" s="44"/>
      <c r="H26" s="44"/>
      <c r="I26" s="44"/>
      <c r="J26" s="47"/>
      <c r="K26" s="47"/>
      <c r="L26" s="47"/>
    </row>
    <row r="27" spans="1:12" ht="15" customHeight="1" x14ac:dyDescent="0.2">
      <c r="A27" s="9" t="s">
        <v>63</v>
      </c>
      <c r="B27" s="44"/>
      <c r="C27" s="44"/>
      <c r="D27" s="44"/>
      <c r="E27" s="44"/>
      <c r="F27" s="44"/>
      <c r="G27" s="44"/>
      <c r="H27" s="44"/>
      <c r="I27" s="44"/>
      <c r="J27" s="47"/>
      <c r="K27" s="47"/>
      <c r="L27" s="47"/>
    </row>
    <row r="28" spans="1:12" ht="1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7"/>
      <c r="K28" s="47"/>
      <c r="L28" s="47"/>
    </row>
    <row r="29" spans="1:12" ht="1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7"/>
      <c r="K29" s="47"/>
      <c r="L29" s="47"/>
    </row>
    <row r="30" spans="1:12" ht="1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7"/>
      <c r="K30" s="47"/>
      <c r="L30" s="47"/>
    </row>
    <row r="31" spans="1:12" ht="1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7"/>
      <c r="K31" s="47"/>
      <c r="L31" s="47"/>
    </row>
    <row r="32" spans="1:12" ht="1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7"/>
      <c r="K32" s="47"/>
      <c r="L32" s="47"/>
    </row>
    <row r="33" spans="1:12" ht="1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7"/>
      <c r="K33" s="47"/>
      <c r="L33" s="47"/>
    </row>
    <row r="34" spans="1:12" ht="1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7"/>
      <c r="K34" s="47"/>
      <c r="L34" s="47"/>
    </row>
    <row r="36" spans="1:12" ht="15" customHeight="1" x14ac:dyDescent="0.2">
      <c r="A36" s="62"/>
      <c r="B36" s="63"/>
      <c r="C36" s="63"/>
      <c r="D36" s="63"/>
      <c r="E36" s="44"/>
      <c r="J36" s="47"/>
      <c r="K36" s="47"/>
      <c r="L36" s="47"/>
    </row>
    <row r="37" spans="1:12" ht="15" customHeight="1" x14ac:dyDescent="0.2">
      <c r="A37" s="62"/>
      <c r="B37" s="63"/>
      <c r="C37" s="63"/>
      <c r="D37" s="63"/>
      <c r="J37" s="47"/>
      <c r="K37" s="47"/>
      <c r="L37" s="47"/>
    </row>
    <row r="38" spans="1:12" ht="15" customHeight="1" x14ac:dyDescent="0.2">
      <c r="A38" s="62"/>
      <c r="B38" s="63"/>
      <c r="C38" s="63"/>
      <c r="D38" s="63"/>
      <c r="J38" s="47"/>
      <c r="K38" s="47"/>
      <c r="L38" s="47"/>
    </row>
    <row r="39" spans="1:12" ht="15" customHeight="1" x14ac:dyDescent="0.2">
      <c r="A39" s="62"/>
      <c r="B39" s="63"/>
      <c r="C39" s="63"/>
      <c r="D39" s="63"/>
      <c r="J39" s="47"/>
      <c r="K39" s="47"/>
      <c r="L39" s="47"/>
    </row>
    <row r="40" spans="1:12" ht="15" customHeight="1" x14ac:dyDescent="0.2">
      <c r="A40" s="62"/>
      <c r="B40" s="63"/>
      <c r="C40" s="63"/>
      <c r="D40" s="63"/>
      <c r="J40" s="47"/>
      <c r="K40" s="47"/>
      <c r="L40" s="47"/>
    </row>
  </sheetData>
  <mergeCells count="2">
    <mergeCell ref="A1:D1"/>
    <mergeCell ref="A23:D2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K o D A A B Q S w M E F A A C A A g A F q L E V E e q l Z W l A A A A 9 Q A A A B I A H A B D b 2 5 m a W c v U G F j a 2 F n Z S 5 4 b W w g o h g A K K A U A A A A A A A A A A A A A A A A A A A A A A A A A A A A h Y 9 B C s I w F E S v U r J v E q N I L b 8 p K O 4 s C I K 4 D W l s g 2 0 q T W p 6 N x c e y S t Y 0 a o 7 l / N m B m b u 1 x u k f V 0 F F 9 V a 3 Z g E T T B F g T K y y b U p E t S 5 Y x i h l M N W y J M o V D C E j Y 1 7 q x N U O n e O C f H e Y z / F T V s Q R u m E H L L N T p a q F q E 2 1 g k j F f q 0 8 v 8 t x G H / G s M Z X s x x N G O Y A h k Z Z N p 8 f T b M f b o / E F Z d 5 b p W c V O F y z W Q U Q J 5 X + A P U E s D B B Q A A g A I A B a i x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o s R U f B E c T q M A A A D V A A A A E w A c A E Z v c m 1 1 b G F z L 1 N l Y 3 R p b 2 4 x L m 0 g o h g A K K A U A A A A A A A A A A A A A A A A A A A A A A A A A A A A d Y 2 x C o M w F E X 3 Q P 4 h p I s F E e w q L p V O h S 4 V O o h D 1 F e b m u S V J F J b 8 d 8 b c e 5 d 7 n L O v Q 5 a L 9 G w 6 9 Z p R g k l 7 i E s d K w U D a g D y 5 k C T w k L O d q A 5 u w 0 t a C S Y r Q W j L + h H R r E I d r P 1 U V o y P n m 8 X q p C j Q + I H W 8 6 T t e f l 7 A e n j L 5 1 f 2 H Q 9 b A V a Q l F Y Y d 0 e r C 1 S j N i v m o v U t n m d + R o U 6 5 T H z q + 1 h 8 s u y p 0 S a P 6 v Z D 1 B L A Q I t A B Q A A g A I A B a i x F R H q p W V p Q A A A P U A A A A S A A A A A A A A A A A A A A A A A A A A A A B D b 2 5 m a W c v U G F j a 2 F n Z S 5 4 b W x Q S w E C L Q A U A A I A C A A W o s R U D 8 r p q 6 Q A A A D p A A A A E w A A A A A A A A A A A A A A A A D x A A A A W 0 N v b n R l b n R f V H l w Z X N d L n h t b F B L A Q I t A B Q A A g A I A B a i x F R 8 E R x O o w A A A N U A A A A T A A A A A A A A A A A A A A A A A O I B A A B G b 3 J t d W x h c y 9 T Z W N 0 a W 9 u M S 5 t U E s F B g A A A A A D A A M A w g A A A N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M H A A A A A A A A 0 Q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R U M T g 6 M T Y 6 M j Q u M z I x O T g z N F o i I C 8 + P E V u d H J 5 I F R 5 c G U 9 I k Z p b G x D b 2 x 1 b W 5 U e X B l c y I g V m F s d W U 9 I n N C Z z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i 9 U e X B l I G d l d 2 l q e m l n Z C 5 7 S 2 9 s b 2 0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M i 9 U e X B l I G d l d 2 l q e m l n Z C 5 7 S 2 9 s b 2 0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D I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i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W c a e h h N 7 t F h D s c d N 1 V O 4 Q A A A A A A g A A A A A A A 2 Y A A M A A A A A Q A A A A J r U d T n o z y 0 v j E 0 L A 9 A s a i Q A A A A A E g A A A o A A A A B A A A A C c K i u L i 3 F T O d Z k 4 j K w A X y 8 U A A A A A / o f l k U j d b Y 4 L 9 o m z A 2 T w p K S + R V Q P 1 U K l T B C Q L X X A 5 t M 9 L 8 k X 3 D t 4 L q r x O X F i 5 I U p H t a Q 0 d 6 Y X + s / M 4 4 q y D N M O / m C 8 s 5 x r q h M W 7 C O c Z 7 H 4 / F A A A A B W B N Q + Y 1 n X p M 1 Z 8 G K w J j e n O S m s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E2CBA79A98B46900486215654F684" ma:contentTypeVersion="7" ma:contentTypeDescription="Een nieuw document maken." ma:contentTypeScope="" ma:versionID="ab65749a84f9ec842c045b7a80d5d119">
  <xsd:schema xmlns:xsd="http://www.w3.org/2001/XMLSchema" xmlns:xs="http://www.w3.org/2001/XMLSchema" xmlns:p="http://schemas.microsoft.com/office/2006/metadata/properties" xmlns:ns3="a7e3c2a4-e582-453a-9ad2-5f6d3fec3fb8" xmlns:ns4="43b93cfb-e52a-4bc7-a62b-7e2c8276ff6b" targetNamespace="http://schemas.microsoft.com/office/2006/metadata/properties" ma:root="true" ma:fieldsID="794d1e9a59c58686c3d203c604eff990" ns3:_="" ns4:_="">
    <xsd:import namespace="a7e3c2a4-e582-453a-9ad2-5f6d3fec3fb8"/>
    <xsd:import namespace="43b93cfb-e52a-4bc7-a62b-7e2c8276ff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3c2a4-e582-453a-9ad2-5f6d3fec3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93cfb-e52a-4bc7-a62b-7e2c8276f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3C583E-927B-4013-ABE4-37EF5E6562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7FDC7-5392-4FA7-BD83-D6755E2215E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4B54EF4-67AD-40B4-9522-B54104561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3c2a4-e582-453a-9ad2-5f6d3fec3fb8"/>
    <ds:schemaRef ds:uri="43b93cfb-e52a-4bc7-a62b-7e2c8276f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7E2838-6B5B-4D20-A05A-50C3CC7A8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5</vt:i4>
      </vt:variant>
    </vt:vector>
  </HeadingPairs>
  <TitlesOfParts>
    <vt:vector size="7" baseType="lpstr">
      <vt:lpstr>berekening</vt:lpstr>
      <vt:lpstr>Stamgegevens</vt:lpstr>
      <vt:lpstr>berekening!Afdrukbereik</vt:lpstr>
      <vt:lpstr>Talg</vt:lpstr>
      <vt:lpstr>Tbeperk</vt:lpstr>
      <vt:lpstr>Tmin</vt:lpstr>
      <vt:lpstr>type</vt:lpstr>
    </vt:vector>
  </TitlesOfParts>
  <Manager/>
  <Company>De Nayer Instituut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Ventilatieberekening</dc:title>
  <dc:subject>Rekenblad</dc:subject>
  <dc:creator>sven@airvent.be</dc:creator>
  <cp:keywords>Ventilatie</cp:keywords>
  <dc:description/>
  <cp:lastModifiedBy>Sven Braem - Airvent</cp:lastModifiedBy>
  <cp:revision/>
  <cp:lastPrinted>2024-05-16T11:09:00Z</cp:lastPrinted>
  <dcterms:created xsi:type="dcterms:W3CDTF">2004-08-24T13:37:15Z</dcterms:created>
  <dcterms:modified xsi:type="dcterms:W3CDTF">2024-05-16T11:16:24Z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0x0101009D2E2CBA79A98B46900486215654F684</vt:lpwstr>
  </property>
</Properties>
</file>